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top\Documents\Work\"/>
    </mc:Choice>
  </mc:AlternateContent>
  <bookViews>
    <workbookView xWindow="0" yWindow="0" windowWidth="11445" windowHeight="765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4" i="1" l="1"/>
  <c r="C103" i="1"/>
  <c r="C100" i="1"/>
  <c r="C97" i="1"/>
  <c r="E176" i="1"/>
  <c r="E202" i="1"/>
  <c r="E203" i="1"/>
  <c r="F142" i="1"/>
  <c r="E142" i="1"/>
  <c r="C141" i="1"/>
  <c r="F139" i="1"/>
  <c r="E139" i="1"/>
  <c r="C138" i="1"/>
  <c r="B136" i="1"/>
  <c r="B139" i="1" s="1"/>
  <c r="B142" i="1" s="1"/>
  <c r="C135" i="1"/>
  <c r="D135" i="1" s="1"/>
  <c r="G133" i="1"/>
  <c r="G136" i="1" s="1"/>
  <c r="B133" i="1"/>
  <c r="C132" i="1"/>
  <c r="C133" i="1" s="1"/>
  <c r="C136" i="1" s="1"/>
  <c r="C139" i="1" s="1"/>
  <c r="C142" i="1" s="1"/>
  <c r="D85" i="1"/>
  <c r="C91" i="1"/>
  <c r="C83" i="1"/>
  <c r="C85" i="1" s="1"/>
  <c r="C79" i="1"/>
  <c r="C65" i="1"/>
  <c r="C68" i="1" s="1"/>
  <c r="C71" i="1" s="1"/>
  <c r="B59" i="1"/>
  <c r="C55" i="1"/>
  <c r="C53" i="1"/>
  <c r="C45" i="1"/>
  <c r="C43" i="1"/>
  <c r="C37" i="1"/>
  <c r="D18" i="1"/>
  <c r="D132" i="1" l="1"/>
  <c r="D133" i="1" s="1"/>
  <c r="D136" i="1" s="1"/>
  <c r="D139" i="1" s="1"/>
  <c r="D142" i="1" s="1"/>
</calcChain>
</file>

<file path=xl/sharedStrings.xml><?xml version="1.0" encoding="utf-8"?>
<sst xmlns="http://schemas.openxmlformats.org/spreadsheetml/2006/main" count="182" uniqueCount="152">
  <si>
    <t xml:space="preserve">Statement of Cash Flows for the year ended 31st Deceber 2015 </t>
  </si>
  <si>
    <t xml:space="preserve">Cash flows </t>
  </si>
  <si>
    <t xml:space="preserve">Net income </t>
  </si>
  <si>
    <t xml:space="preserve">Adjustments to reconcile net income </t>
  </si>
  <si>
    <t xml:space="preserve">Accounts receivable increase </t>
  </si>
  <si>
    <t>Increase in inventory</t>
  </si>
  <si>
    <t>Accounts payable increase</t>
  </si>
  <si>
    <t xml:space="preserve">Income taxes payable increase </t>
  </si>
  <si>
    <t xml:space="preserve">Depreciation expense </t>
  </si>
  <si>
    <t>Net cash provided by operating activities</t>
  </si>
  <si>
    <t xml:space="preserve">Cash flows from investments </t>
  </si>
  <si>
    <t xml:space="preserve">Cash paid for equipment </t>
  </si>
  <si>
    <t>Net cash Used in investment</t>
  </si>
  <si>
    <t>Cash flows from financing activities</t>
  </si>
  <si>
    <t>Cash received from stock issuance</t>
  </si>
  <si>
    <t xml:space="preserve">Cash paid for cas dividends </t>
  </si>
  <si>
    <t xml:space="preserve">Net cash used in financing activities </t>
  </si>
  <si>
    <t>Net increase/decrease in cash</t>
  </si>
  <si>
    <t>Ending cash balance</t>
  </si>
  <si>
    <t>Opening cash balance</t>
  </si>
  <si>
    <t xml:space="preserve">GOLDEN CORPORATION </t>
  </si>
  <si>
    <t>Q 16-6A</t>
  </si>
  <si>
    <t>17-4B</t>
  </si>
  <si>
    <t>1. Current ratio = Current assets/current liabilities</t>
  </si>
  <si>
    <t>Current assets:</t>
  </si>
  <si>
    <t xml:space="preserve">Cash </t>
  </si>
  <si>
    <t>Short-term investments</t>
  </si>
  <si>
    <t>Accounts receivable, net</t>
  </si>
  <si>
    <t>Notes receivable, trade</t>
  </si>
  <si>
    <t>Merchandise inventory</t>
  </si>
  <si>
    <t>Prepaid expenses</t>
  </si>
  <si>
    <t xml:space="preserve">Total </t>
  </si>
  <si>
    <t xml:space="preserve">Current Liabilities </t>
  </si>
  <si>
    <t>Total</t>
  </si>
  <si>
    <t xml:space="preserve">Accounts payable </t>
  </si>
  <si>
    <t xml:space="preserve">Accrued wages payable </t>
  </si>
  <si>
    <t>Income taxes payabe</t>
  </si>
  <si>
    <t>Current Ratio</t>
  </si>
  <si>
    <t>1. Current Ratio</t>
  </si>
  <si>
    <t>Acid-test ratio = Quick assets/Current liablilities</t>
  </si>
  <si>
    <t xml:space="preserve">Quick assets </t>
  </si>
  <si>
    <t xml:space="preserve">2. Acid-test ratio </t>
  </si>
  <si>
    <t xml:space="preserve">Sales </t>
  </si>
  <si>
    <t>3. Day's sales uncollected = Accounts recievable +Notes receivable / sales*365</t>
  </si>
  <si>
    <t xml:space="preserve">4. Inventory turnover = costof sold goods/Average inventory </t>
  </si>
  <si>
    <t>Average Inventory = Opening + closing inventory/2</t>
  </si>
  <si>
    <t xml:space="preserve">Opening Inventory </t>
  </si>
  <si>
    <t xml:space="preserve">Clsoing Inventory </t>
  </si>
  <si>
    <t xml:space="preserve">Average Inventory </t>
  </si>
  <si>
    <t xml:space="preserve">Cost of goods sold </t>
  </si>
  <si>
    <t xml:space="preserve">Inventory turnover </t>
  </si>
  <si>
    <t xml:space="preserve">5. Days' sales in inventory = 365 days/inventory turnover </t>
  </si>
  <si>
    <t>6. Debt to equity ratio = Debt/equity</t>
  </si>
  <si>
    <t>Debt</t>
  </si>
  <si>
    <t xml:space="preserve">Accounts payabe </t>
  </si>
  <si>
    <t xml:space="preserve">Income taxes payable </t>
  </si>
  <si>
    <t xml:space="preserve">Long-term notes payable </t>
  </si>
  <si>
    <t>Equity</t>
  </si>
  <si>
    <t xml:space="preserve">Common stock </t>
  </si>
  <si>
    <t xml:space="preserve">Retained earnings </t>
  </si>
  <si>
    <t xml:space="preserve">Debt to equity ratio </t>
  </si>
  <si>
    <t>7. Times interest earned = Before tax income+ interest expense/interest expense</t>
  </si>
  <si>
    <t xml:space="preserve">Before tax income </t>
  </si>
  <si>
    <t xml:space="preserve">Interest expense </t>
  </si>
  <si>
    <t xml:space="preserve">8. Profit margin to inventory turnover ratio = </t>
  </si>
  <si>
    <t>17-3A</t>
  </si>
  <si>
    <t>The transactions affect current ratio, acid-test ratio, and working capital;</t>
  </si>
  <si>
    <t xml:space="preserve">Particulars </t>
  </si>
  <si>
    <t>Current Assets</t>
  </si>
  <si>
    <t>Quick assets</t>
  </si>
  <si>
    <t>Acid-Test Ratio</t>
  </si>
  <si>
    <t>Working capital</t>
  </si>
  <si>
    <t xml:space="preserve">Beginning </t>
  </si>
  <si>
    <t xml:space="preserve">May 2nd </t>
  </si>
  <si>
    <t>Add:</t>
  </si>
  <si>
    <t>Balance</t>
  </si>
  <si>
    <t>May 8th</t>
  </si>
  <si>
    <t>Less:</t>
  </si>
  <si>
    <t>May 17th</t>
  </si>
  <si>
    <t>May 10th</t>
  </si>
  <si>
    <t>May 15th</t>
  </si>
  <si>
    <t>May 22nd</t>
  </si>
  <si>
    <t>May 26th</t>
  </si>
  <si>
    <t>May 27th</t>
  </si>
  <si>
    <t>May 28th</t>
  </si>
  <si>
    <t>May 29th</t>
  </si>
  <si>
    <t>17-3</t>
  </si>
  <si>
    <t>Answer (maximum 100 words):</t>
  </si>
  <si>
    <t> The above 4 ratios all suggest different aspects such as profitability, liquidity, efficiency are improving and suggest the company is likely to have a bright future. While the other 7 ratios show a decreasing trend of the company. So when only 4 ratios are reported to the public, this may bring a positive stimulation to the stock price and increase the confidence of the investors. Moreover, does not report those 7 ratios can hide the truth that part company is deteriorating so as to increase its credibility. It has a greater chance to get loan from the bank later.  </t>
  </si>
  <si>
    <t xml:space="preserve">Requirement 1. </t>
  </si>
  <si>
    <t>Requirement 2.</t>
  </si>
  <si>
    <t>Selectively reporting ratios is actually hiding of the real situation from the company’s stakeholders. The stakeholders are who can affect or be affected by the company. Therefore, this is an unethical and moral behavior which will negatively influence the reputation and credibility of the company. In the foreseeable future, the customers may stop purchasing good and services from the company and finally the company may lead to loss in operation. Moreover, the company may harder to attract investor to contribute their capital in the company that failed the report the real situation of the company in the pass.</t>
  </si>
  <si>
    <t xml:space="preserve">Requirement 3. </t>
  </si>
  <si>
    <t>Answer (maximum 500 words):</t>
  </si>
  <si>
    <t>According to Code of Ethics For Professional Accountants, accountants’ responsibility should act in the interest of the public as opposed to exclusive satisfy the needs of an individual client or employer. As a result, the CEO should never hide any company's data but should avail exquisite report to the public so as to avoid violating some of the fundamental principles of Code of Ethics For Professional Accountants like integrity, objectivity, lastly professional behaviour.</t>
  </si>
  <si>
    <t xml:space="preserve">First, for integrity, section 110.2 states that the financial information reported to the public should contains no misleading statement. For instance, if only report 4 of the ratios out of those 11, would violate the code of ethics. Like increases in sales trend percent and decreases in selling expenses to sales as the 4 ratios all would give positive image and thoughts to the stakeholders of the company like shareholders, employees, suppliers etc. However, the actual situation of the company is no fully disclosed, as all the other 7 ratios suggest the company is facing a higher risk due to decreases in liquidity, profitability, efficiency etc. Therefore, it obviously omits some crucial accounting information that would make the report misleading. </t>
  </si>
  <si>
    <t>Second, cover up those disadvantageous ratios breaks the principle of being objective. According to ‘Code of Ethics For Professional Accountants (120.1)’, it is stated tat accountants should not compromise their professional or business judgment because of bias, conflict of interest or the undue influence of others. Therefore, as a financial controller, one should keep the financial reports impartial to any stakeholder to uphold the principle of objectivity. Since those ratios the CEO is playing to disclose is only beneficial to the company but maybe harmful to the interest of other stakeholders like the investors, full disclosure of all ratios should be made to keep the fairness of the report. So, as a professional accountant, I would advise the CEO to disclose all the ratios, including those might bring negative comments on the company, to keep the data fair and objective which is beneficial to the company’s reputation and credit.</t>
  </si>
  <si>
    <t>Third, suggested by the principle of professional behavior in ‘Code of ethics for professional accountants (150.1)’, all accountants should ‘avoid any action that the professional accountant knows or should know may discredit the profession.’. The behavior of CEO is exactly hiding of the important and relevant statistics from the stakeholders including the shareholders and investors that exaggerates the future prospect and liquidity of company indirectly.  Selectively reporting of the ratios may mislead the stakeholders of the company, that will negatively affect their interest. Therefore, in order to keep the professional behavior of a financial controller, CEO must be noticed and warned. And accountants can prevent of bringing the profession into disrepute.</t>
  </si>
  <si>
    <t>BTN 16-4</t>
  </si>
  <si>
    <t xml:space="preserve">Statements of cash flow provide very important information about the company - gross receipts and gross payments for the given period in time. The gross receipts and payments are recorded in the cash flow statement as investing  or financing activities. This way, it is easy to determine the company's cash and cash equivalents for the given period. These statements contain the primary data that is used in the other statements which are very useful to the organization as well as to investors.  </t>
  </si>
  <si>
    <t xml:space="preserve">The minuses and additions that seemed not to make sense are very vital. Accounts needs to be balanced and eventually clossed off since most businesses use accrual accounting. When credit activities are made, they once get settled at some point, hence the need to subtract and add previous amounts. </t>
  </si>
  <si>
    <t>FORTEN COMPANY</t>
  </si>
  <si>
    <t xml:space="preserve">CASH FLOW STATEMENT OR THE YEAR ENDED DEC 31ST 2015 </t>
  </si>
  <si>
    <t>Balance Sheet-debit</t>
  </si>
  <si>
    <t>Analysis of changes</t>
  </si>
  <si>
    <t>Debit</t>
  </si>
  <si>
    <t>Credit</t>
  </si>
  <si>
    <t>Cash</t>
  </si>
  <si>
    <t>Accounts receivable</t>
  </si>
  <si>
    <t>Inventory</t>
  </si>
  <si>
    <t xml:space="preserve">Prepaid expenses </t>
  </si>
  <si>
    <t xml:space="preserve">Equipment </t>
  </si>
  <si>
    <t>Balance sheet-Credit</t>
  </si>
  <si>
    <t>Accumulated depreciation-Equipment</t>
  </si>
  <si>
    <t>Accounts payable</t>
  </si>
  <si>
    <t>Short-term notes payable</t>
  </si>
  <si>
    <t>Long-term notes payable</t>
  </si>
  <si>
    <t>Common stock, $5 par value</t>
  </si>
  <si>
    <t>Paid-in capital in excess of par value, common stock</t>
  </si>
  <si>
    <t>Retained earnings</t>
  </si>
  <si>
    <t>Statement of cash flows</t>
  </si>
  <si>
    <t xml:space="preserve">Operating activities </t>
  </si>
  <si>
    <t>Net income</t>
  </si>
  <si>
    <t>Loss on saleof equipment</t>
  </si>
  <si>
    <t>Depreciation expense</t>
  </si>
  <si>
    <t xml:space="preserve">increase in accounts recievable </t>
  </si>
  <si>
    <t xml:space="preserve">Decrease in prepaid expenses </t>
  </si>
  <si>
    <t xml:space="preserve">Decrease in accounts payable </t>
  </si>
  <si>
    <t xml:space="preserve">Investing activities </t>
  </si>
  <si>
    <t xml:space="preserve">Receipt from sale of equipment </t>
  </si>
  <si>
    <t xml:space="preserve">Payment to purchase equipment </t>
  </si>
  <si>
    <t xml:space="preserve">Financing activities </t>
  </si>
  <si>
    <t>Receipt from sale of equipment</t>
  </si>
  <si>
    <t>Payment to purchase equipemnt</t>
  </si>
  <si>
    <t>Borrowed on short term not</t>
  </si>
  <si>
    <t>Payment on long term note</t>
  </si>
  <si>
    <t>issued on common stock for cash</t>
  </si>
  <si>
    <t>Payment of cash dividends</t>
  </si>
  <si>
    <t>Non cash investing and financing activities</t>
  </si>
  <si>
    <t xml:space="preserve">Purchase of equipemnt financed by long term note payable </t>
  </si>
  <si>
    <t>BTN 16-3</t>
  </si>
  <si>
    <t xml:space="preserve">1.  To improve cash flow, Murphy considers: </t>
  </si>
  <si>
    <t>Diversification is definitely a recommendation that Murphy should consider</t>
  </si>
  <si>
    <t>Another action would be growing the company's market segment</t>
  </si>
  <si>
    <t xml:space="preserve">2. Ethics and possible consequences </t>
  </si>
  <si>
    <t>To diversify, Murphy should at first produce all statements of account to validate demand satisfaction</t>
  </si>
  <si>
    <t>Again, the proceeds of market growth are associated with a number of factors. E.g. Obeying the rules of a perfect competitive market</t>
  </si>
  <si>
    <t>16-3A</t>
  </si>
  <si>
    <t>9. Total assets turnover= Net sales/Average total sles</t>
  </si>
  <si>
    <t>10. Return on total assets = Net income / Average total sales</t>
  </si>
  <si>
    <t>11. Return on common stockholders'equity = net income/shareholders' equity</t>
  </si>
  <si>
    <t xml:space="preserve">23.9 days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</si>
</sst>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6" formatCode="&quot;$&quot;#,##0.00"/>
  </numFmts>
  <fonts count="6" x14ac:knownFonts="1">
    <font>
      <sz val="11"/>
      <color theme="1"/>
      <name val="Calibri"/>
      <family val="2"/>
      <scheme val="minor"/>
    </font>
    <font>
      <sz val="12"/>
      <color theme="1"/>
      <name val="Times New Roman"/>
      <family val="1"/>
    </font>
    <font>
      <b/>
      <sz val="12"/>
      <color theme="1"/>
      <name val="Times New Roman"/>
      <family val="1"/>
    </font>
    <font>
      <sz val="12"/>
      <color rgb="FF000000"/>
      <name val="Times New Roman"/>
      <family val="1"/>
    </font>
    <font>
      <sz val="12"/>
      <name val="Times New Roman"/>
      <family val="1"/>
    </font>
    <font>
      <b/>
      <sz val="12"/>
      <color rgb="FF000000"/>
      <name val="Times New Roman"/>
      <family val="1"/>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3" fontId="1" fillId="0" borderId="0" xfId="0" applyNumberFormat="1"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xf numFmtId="0" fontId="1" fillId="0" borderId="0" xfId="0" applyFont="1" applyAlignment="1">
      <alignment horizontal="left"/>
    </xf>
    <xf numFmtId="0" fontId="1" fillId="0" borderId="0" xfId="0" applyFont="1" applyAlignment="1">
      <alignment horizontal="right"/>
    </xf>
    <xf numFmtId="0" fontId="2" fillId="0" borderId="0" xfId="0" applyFont="1" applyAlignment="1">
      <alignment horizontal="right"/>
    </xf>
    <xf numFmtId="0" fontId="2" fillId="0" borderId="0" xfId="0" applyFont="1" applyAlignment="1">
      <alignment horizontal="center"/>
    </xf>
    <xf numFmtId="6" fontId="1" fillId="0" borderId="0" xfId="0" applyNumberFormat="1" applyFont="1"/>
    <xf numFmtId="166" fontId="1" fillId="0" borderId="0" xfId="0" applyNumberFormat="1" applyFont="1"/>
    <xf numFmtId="0" fontId="1" fillId="0" borderId="0" xfId="0" applyFont="1" applyAlignment="1">
      <alignment horizontal="left" indent="30"/>
    </xf>
    <xf numFmtId="0" fontId="2" fillId="0" borderId="0" xfId="0" applyNumberFormat="1" applyFont="1"/>
    <xf numFmtId="0" fontId="2" fillId="0" borderId="0" xfId="0" applyFont="1" applyAlignment="1">
      <alignment wrapText="1"/>
    </xf>
    <xf numFmtId="0" fontId="2" fillId="0" borderId="0" xfId="0" applyFont="1" applyAlignment="1">
      <alignment horizontal="center" wrapText="1"/>
    </xf>
    <xf numFmtId="0" fontId="3" fillId="0" borderId="0" xfId="0" applyFont="1" applyAlignment="1">
      <alignment horizontal="justify"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5" fillId="0" borderId="0" xfId="0" applyFont="1" applyAlignment="1">
      <alignment horizontal="justify" vertical="center"/>
    </xf>
    <xf numFmtId="0" fontId="4" fillId="0" borderId="0" xfId="0" applyFont="1" applyAlignment="1">
      <alignment horizontal="justify" vertical="center"/>
    </xf>
    <xf numFmtId="15" fontId="1" fillId="0" borderId="0" xfId="0" applyNumberFormat="1" applyFont="1"/>
    <xf numFmtId="15"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1"/>
  <sheetViews>
    <sheetView tabSelected="1" topLeftCell="A13" zoomScale="80" zoomScaleNormal="80" workbookViewId="0">
      <selection activeCell="D45" sqref="D45"/>
    </sheetView>
  </sheetViews>
  <sheetFormatPr defaultRowHeight="15.75" x14ac:dyDescent="0.25"/>
  <cols>
    <col min="1" max="1" width="19.85546875" style="1" customWidth="1"/>
    <col min="2" max="2" width="62.42578125" style="1" customWidth="1"/>
    <col min="3" max="3" width="14.28515625" style="1" customWidth="1"/>
    <col min="4" max="4" width="16.42578125" style="1" customWidth="1"/>
    <col min="5" max="5" width="12.5703125" style="1" customWidth="1"/>
    <col min="6" max="6" width="10.5703125" style="1" customWidth="1"/>
    <col min="7" max="7" width="11.140625" style="1" customWidth="1"/>
    <col min="8" max="16384" width="9.140625" style="1"/>
  </cols>
  <sheetData>
    <row r="1" spans="1:4" x14ac:dyDescent="0.25">
      <c r="A1" s="2" t="s">
        <v>21</v>
      </c>
    </row>
    <row r="2" spans="1:4" ht="9" customHeight="1" x14ac:dyDescent="0.25"/>
    <row r="3" spans="1:4" ht="24" customHeight="1" x14ac:dyDescent="0.25">
      <c r="B3" s="2"/>
      <c r="C3" s="9" t="s">
        <v>20</v>
      </c>
    </row>
    <row r="4" spans="1:4" ht="20.25" customHeight="1" x14ac:dyDescent="0.25">
      <c r="B4" s="6"/>
      <c r="C4" s="10" t="s">
        <v>0</v>
      </c>
    </row>
    <row r="5" spans="1:4" x14ac:dyDescent="0.25">
      <c r="B5" s="2" t="s">
        <v>1</v>
      </c>
    </row>
    <row r="6" spans="1:4" x14ac:dyDescent="0.25">
      <c r="B6" s="1" t="s">
        <v>2</v>
      </c>
      <c r="C6" s="3">
        <v>136000</v>
      </c>
    </row>
    <row r="7" spans="1:4" x14ac:dyDescent="0.25">
      <c r="B7" s="2" t="s">
        <v>3</v>
      </c>
    </row>
    <row r="8" spans="1:4" x14ac:dyDescent="0.25">
      <c r="B8" s="1" t="s">
        <v>4</v>
      </c>
      <c r="C8" s="3">
        <v>-12000</v>
      </c>
    </row>
    <row r="9" spans="1:4" x14ac:dyDescent="0.25">
      <c r="B9" s="1" t="s">
        <v>5</v>
      </c>
      <c r="C9" s="3">
        <v>-75000</v>
      </c>
    </row>
    <row r="10" spans="1:4" x14ac:dyDescent="0.25">
      <c r="B10" s="1" t="s">
        <v>6</v>
      </c>
      <c r="C10" s="3">
        <v>16000</v>
      </c>
    </row>
    <row r="11" spans="1:4" x14ac:dyDescent="0.25">
      <c r="B11" s="1" t="s">
        <v>7</v>
      </c>
      <c r="C11" s="3">
        <v>3000</v>
      </c>
    </row>
    <row r="12" spans="1:4" x14ac:dyDescent="0.25">
      <c r="B12" s="1" t="s">
        <v>8</v>
      </c>
      <c r="C12" s="3">
        <v>54000</v>
      </c>
    </row>
    <row r="14" spans="1:4" x14ac:dyDescent="0.25">
      <c r="B14" s="1" t="s">
        <v>9</v>
      </c>
      <c r="D14" s="3">
        <v>122000</v>
      </c>
    </row>
    <row r="15" spans="1:4" x14ac:dyDescent="0.25">
      <c r="B15" s="1" t="s">
        <v>10</v>
      </c>
    </row>
    <row r="16" spans="1:4" x14ac:dyDescent="0.25">
      <c r="B16" s="1" t="s">
        <v>11</v>
      </c>
      <c r="C16" s="3">
        <v>-36000</v>
      </c>
    </row>
    <row r="18" spans="1:4" x14ac:dyDescent="0.25">
      <c r="B18" s="1" t="s">
        <v>12</v>
      </c>
      <c r="D18" s="3">
        <f>C16</f>
        <v>-36000</v>
      </c>
    </row>
    <row r="19" spans="1:4" x14ac:dyDescent="0.25">
      <c r="B19" s="1" t="s">
        <v>13</v>
      </c>
    </row>
    <row r="20" spans="1:4" x14ac:dyDescent="0.25">
      <c r="B20" s="1" t="s">
        <v>14</v>
      </c>
      <c r="C20" s="3">
        <v>60000</v>
      </c>
    </row>
    <row r="21" spans="1:4" x14ac:dyDescent="0.25">
      <c r="B21" s="1" t="s">
        <v>15</v>
      </c>
      <c r="C21" s="3">
        <v>-89000</v>
      </c>
    </row>
    <row r="23" spans="1:4" x14ac:dyDescent="0.25">
      <c r="B23" s="1" t="s">
        <v>16</v>
      </c>
      <c r="D23" s="3">
        <v>-29000</v>
      </c>
    </row>
    <row r="24" spans="1:4" x14ac:dyDescent="0.25">
      <c r="B24" s="1" t="s">
        <v>17</v>
      </c>
      <c r="D24" s="3">
        <v>57000</v>
      </c>
    </row>
    <row r="25" spans="1:4" x14ac:dyDescent="0.25">
      <c r="B25" s="1" t="s">
        <v>19</v>
      </c>
      <c r="D25" s="3">
        <v>107000</v>
      </c>
    </row>
    <row r="26" spans="1:4" x14ac:dyDescent="0.25">
      <c r="B26" s="1" t="s">
        <v>18</v>
      </c>
      <c r="D26" s="3">
        <v>164000</v>
      </c>
    </row>
    <row r="29" spans="1:4" x14ac:dyDescent="0.25">
      <c r="A29" s="2" t="s">
        <v>22</v>
      </c>
      <c r="B29" s="1" t="s">
        <v>23</v>
      </c>
    </row>
    <row r="30" spans="1:4" x14ac:dyDescent="0.25">
      <c r="B30" s="10" t="s">
        <v>24</v>
      </c>
    </row>
    <row r="31" spans="1:4" x14ac:dyDescent="0.25">
      <c r="B31" s="7" t="s">
        <v>25</v>
      </c>
      <c r="C31" s="11">
        <v>6100</v>
      </c>
    </row>
    <row r="32" spans="1:4" x14ac:dyDescent="0.25">
      <c r="B32" s="1" t="s">
        <v>26</v>
      </c>
      <c r="C32" s="11">
        <v>6900</v>
      </c>
    </row>
    <row r="33" spans="2:4" x14ac:dyDescent="0.25">
      <c r="B33" s="1" t="s">
        <v>27</v>
      </c>
      <c r="C33" s="11">
        <v>12100</v>
      </c>
    </row>
    <row r="34" spans="2:4" x14ac:dyDescent="0.25">
      <c r="B34" s="1" t="s">
        <v>28</v>
      </c>
      <c r="C34" s="11">
        <v>3000</v>
      </c>
    </row>
    <row r="35" spans="2:4" x14ac:dyDescent="0.25">
      <c r="B35" s="1" t="s">
        <v>29</v>
      </c>
      <c r="C35" s="11">
        <v>13500</v>
      </c>
    </row>
    <row r="36" spans="2:4" x14ac:dyDescent="0.25">
      <c r="B36" s="1" t="s">
        <v>30</v>
      </c>
      <c r="C36" s="11">
        <v>2000</v>
      </c>
    </row>
    <row r="37" spans="2:4" x14ac:dyDescent="0.25">
      <c r="B37" s="8" t="s">
        <v>31</v>
      </c>
      <c r="C37" s="12">
        <f>SUM(C31:C36)</f>
        <v>43600</v>
      </c>
    </row>
    <row r="39" spans="2:4" x14ac:dyDescent="0.25">
      <c r="B39" s="10" t="s">
        <v>32</v>
      </c>
    </row>
    <row r="40" spans="2:4" x14ac:dyDescent="0.25">
      <c r="B40" s="1" t="s">
        <v>34</v>
      </c>
      <c r="C40" s="3">
        <v>11500</v>
      </c>
    </row>
    <row r="41" spans="2:4" x14ac:dyDescent="0.25">
      <c r="B41" s="1" t="s">
        <v>35</v>
      </c>
      <c r="C41" s="3">
        <v>3300</v>
      </c>
    </row>
    <row r="42" spans="2:4" x14ac:dyDescent="0.25">
      <c r="B42" s="1" t="s">
        <v>36</v>
      </c>
      <c r="C42" s="3">
        <v>2600</v>
      </c>
    </row>
    <row r="43" spans="2:4" x14ac:dyDescent="0.25">
      <c r="B43" s="8" t="s">
        <v>33</v>
      </c>
      <c r="C43" s="12">
        <f>SUM(C40:C42)</f>
        <v>17400</v>
      </c>
    </row>
    <row r="45" spans="2:4" x14ac:dyDescent="0.25">
      <c r="B45" s="9" t="s">
        <v>38</v>
      </c>
      <c r="C45" s="2">
        <f>C37/C43</f>
        <v>2.5057471264367814</v>
      </c>
      <c r="D45" s="1">
        <v>2.5</v>
      </c>
    </row>
    <row r="47" spans="2:4" x14ac:dyDescent="0.25">
      <c r="B47" s="1" t="s">
        <v>39</v>
      </c>
    </row>
    <row r="48" spans="2:4" x14ac:dyDescent="0.25">
      <c r="B48" s="10" t="s">
        <v>40</v>
      </c>
    </row>
    <row r="49" spans="2:4" x14ac:dyDescent="0.25">
      <c r="B49" s="7" t="s">
        <v>25</v>
      </c>
      <c r="C49" s="3">
        <v>6100</v>
      </c>
    </row>
    <row r="50" spans="2:4" x14ac:dyDescent="0.25">
      <c r="B50" s="1" t="s">
        <v>26</v>
      </c>
      <c r="C50" s="3">
        <v>6900</v>
      </c>
    </row>
    <row r="51" spans="2:4" x14ac:dyDescent="0.25">
      <c r="B51" s="1" t="s">
        <v>27</v>
      </c>
      <c r="C51" s="3">
        <v>12100</v>
      </c>
    </row>
    <row r="52" spans="2:4" x14ac:dyDescent="0.25">
      <c r="B52" s="1" t="s">
        <v>28</v>
      </c>
      <c r="C52" s="3">
        <v>3000</v>
      </c>
    </row>
    <row r="53" spans="2:4" x14ac:dyDescent="0.25">
      <c r="B53" s="13" t="s">
        <v>33</v>
      </c>
      <c r="C53" s="3">
        <f>SUM(C49:C52)</f>
        <v>28100</v>
      </c>
    </row>
    <row r="54" spans="2:4" x14ac:dyDescent="0.25">
      <c r="B54" s="6"/>
    </row>
    <row r="55" spans="2:4" x14ac:dyDescent="0.25">
      <c r="B55" s="9" t="s">
        <v>41</v>
      </c>
      <c r="C55" s="14">
        <f>C53/C43</f>
        <v>1.6149425287356323</v>
      </c>
      <c r="D55" s="1">
        <v>1.6</v>
      </c>
    </row>
    <row r="57" spans="2:4" x14ac:dyDescent="0.25">
      <c r="B57" s="1" t="s">
        <v>43</v>
      </c>
    </row>
    <row r="58" spans="2:4" x14ac:dyDescent="0.25">
      <c r="B58" s="8" t="s">
        <v>42</v>
      </c>
      <c r="C58" s="11">
        <v>315500</v>
      </c>
    </row>
    <row r="59" spans="2:4" x14ac:dyDescent="0.25">
      <c r="B59" s="2">
        <f>((C33+C34)/C58)*365</f>
        <v>17.469096671949288</v>
      </c>
    </row>
    <row r="61" spans="2:4" x14ac:dyDescent="0.25">
      <c r="B61" s="1" t="s">
        <v>44</v>
      </c>
    </row>
    <row r="62" spans="2:4" x14ac:dyDescent="0.25">
      <c r="B62" s="1" t="s">
        <v>45</v>
      </c>
    </row>
    <row r="63" spans="2:4" x14ac:dyDescent="0.25">
      <c r="B63" s="1" t="s">
        <v>46</v>
      </c>
      <c r="C63" s="11">
        <v>17400</v>
      </c>
    </row>
    <row r="64" spans="2:4" x14ac:dyDescent="0.25">
      <c r="B64" s="1" t="s">
        <v>47</v>
      </c>
      <c r="C64" s="11">
        <v>13500</v>
      </c>
    </row>
    <row r="65" spans="2:4" x14ac:dyDescent="0.25">
      <c r="B65" s="1" t="s">
        <v>48</v>
      </c>
      <c r="C65" s="12">
        <f>(C63+C64)/2</f>
        <v>15450</v>
      </c>
    </row>
    <row r="66" spans="2:4" x14ac:dyDescent="0.25">
      <c r="B66" s="1" t="s">
        <v>49</v>
      </c>
      <c r="C66" s="11">
        <v>236100</v>
      </c>
    </row>
    <row r="68" spans="2:4" x14ac:dyDescent="0.25">
      <c r="B68" s="9" t="s">
        <v>50</v>
      </c>
      <c r="C68" s="2">
        <f>C66/C65</f>
        <v>15.281553398058252</v>
      </c>
      <c r="D68" s="1">
        <v>15.3</v>
      </c>
    </row>
    <row r="70" spans="2:4" x14ac:dyDescent="0.25">
      <c r="B70" s="1" t="s">
        <v>51</v>
      </c>
    </row>
    <row r="71" spans="2:4" x14ac:dyDescent="0.25">
      <c r="C71" s="2">
        <f>365/C68</f>
        <v>23.885006353240154</v>
      </c>
      <c r="D71" s="1" t="s">
        <v>151</v>
      </c>
    </row>
    <row r="73" spans="2:4" x14ac:dyDescent="0.25">
      <c r="B73" s="1" t="s">
        <v>52</v>
      </c>
    </row>
    <row r="74" spans="2:4" x14ac:dyDescent="0.25">
      <c r="B74" s="4" t="s">
        <v>53</v>
      </c>
    </row>
    <row r="75" spans="2:4" x14ac:dyDescent="0.25">
      <c r="B75" s="1" t="s">
        <v>54</v>
      </c>
      <c r="C75" s="3">
        <v>11500</v>
      </c>
    </row>
    <row r="76" spans="2:4" x14ac:dyDescent="0.25">
      <c r="B76" s="1" t="s">
        <v>35</v>
      </c>
      <c r="C76" s="3">
        <v>3300</v>
      </c>
    </row>
    <row r="77" spans="2:4" x14ac:dyDescent="0.25">
      <c r="B77" s="1" t="s">
        <v>55</v>
      </c>
      <c r="C77" s="3">
        <v>2600</v>
      </c>
    </row>
    <row r="78" spans="2:4" x14ac:dyDescent="0.25">
      <c r="B78" s="1" t="s">
        <v>56</v>
      </c>
      <c r="C78" s="3">
        <v>30000</v>
      </c>
    </row>
    <row r="79" spans="2:4" x14ac:dyDescent="0.25">
      <c r="B79" s="8" t="s">
        <v>33</v>
      </c>
      <c r="C79" s="3">
        <f>SUM(C75:C78)</f>
        <v>47400</v>
      </c>
    </row>
    <row r="80" spans="2:4" x14ac:dyDescent="0.25">
      <c r="B80" s="4" t="s">
        <v>57</v>
      </c>
    </row>
    <row r="81" spans="2:4" x14ac:dyDescent="0.25">
      <c r="B81" s="1" t="s">
        <v>58</v>
      </c>
      <c r="C81" s="3">
        <v>35000</v>
      </c>
    </row>
    <row r="82" spans="2:4" x14ac:dyDescent="0.25">
      <c r="B82" s="7" t="s">
        <v>59</v>
      </c>
      <c r="C82" s="3">
        <v>35100</v>
      </c>
    </row>
    <row r="83" spans="2:4" x14ac:dyDescent="0.25">
      <c r="B83" s="8" t="s">
        <v>31</v>
      </c>
      <c r="C83" s="3">
        <f>SUM(C81:C82)</f>
        <v>70100</v>
      </c>
    </row>
    <row r="85" spans="2:4" x14ac:dyDescent="0.25">
      <c r="B85" s="9" t="s">
        <v>60</v>
      </c>
      <c r="C85" s="1">
        <f>C79/C83</f>
        <v>0.67617689015691873</v>
      </c>
      <c r="D85" s="2">
        <f>0.68</f>
        <v>0.68</v>
      </c>
    </row>
    <row r="87" spans="2:4" x14ac:dyDescent="0.25">
      <c r="B87" s="1" t="s">
        <v>61</v>
      </c>
    </row>
    <row r="88" spans="2:4" x14ac:dyDescent="0.25">
      <c r="B88" s="1" t="s">
        <v>62</v>
      </c>
      <c r="C88" s="11">
        <v>28000</v>
      </c>
    </row>
    <row r="89" spans="2:4" x14ac:dyDescent="0.25">
      <c r="B89" s="1" t="s">
        <v>63</v>
      </c>
      <c r="C89" s="11">
        <v>2200</v>
      </c>
    </row>
    <row r="91" spans="2:4" x14ac:dyDescent="0.25">
      <c r="C91" s="14">
        <f>(C88+C89)/C89</f>
        <v>13.727272727272727</v>
      </c>
    </row>
    <row r="94" spans="2:4" x14ac:dyDescent="0.25">
      <c r="B94" s="1" t="s">
        <v>64</v>
      </c>
      <c r="C94" s="2">
        <f>C45/C68</f>
        <v>0.16397201653302954</v>
      </c>
      <c r="D94" s="1">
        <v>0.2</v>
      </c>
    </row>
    <row r="97" spans="1:7" x14ac:dyDescent="0.25">
      <c r="B97" s="1" t="s">
        <v>148</v>
      </c>
      <c r="C97" s="2">
        <f>315500/117500</f>
        <v>2.6851063829787236</v>
      </c>
      <c r="D97" s="1">
        <v>2.7</v>
      </c>
    </row>
    <row r="100" spans="1:7" x14ac:dyDescent="0.25">
      <c r="B100" s="1" t="s">
        <v>149</v>
      </c>
      <c r="C100" s="2">
        <f>23800/315500</f>
        <v>7.5435816164817746E-2</v>
      </c>
      <c r="D100" s="1">
        <v>0.1</v>
      </c>
    </row>
    <row r="103" spans="1:7" ht="31.5" x14ac:dyDescent="0.25">
      <c r="B103" s="5" t="s">
        <v>150</v>
      </c>
      <c r="C103" s="2">
        <f>23800/35000</f>
        <v>0.68</v>
      </c>
      <c r="D103" s="1">
        <v>1.7</v>
      </c>
    </row>
    <row r="107" spans="1:7" x14ac:dyDescent="0.25">
      <c r="A107" s="2" t="s">
        <v>65</v>
      </c>
      <c r="B107" s="1" t="s">
        <v>66</v>
      </c>
    </row>
    <row r="109" spans="1:7" ht="31.5" x14ac:dyDescent="0.25">
      <c r="A109" s="2" t="s">
        <v>67</v>
      </c>
      <c r="B109" s="2" t="s">
        <v>68</v>
      </c>
      <c r="C109" s="15" t="s">
        <v>69</v>
      </c>
      <c r="D109" s="15" t="s">
        <v>32</v>
      </c>
      <c r="E109" s="16" t="s">
        <v>37</v>
      </c>
      <c r="F109" s="15" t="s">
        <v>70</v>
      </c>
      <c r="G109" s="15" t="s">
        <v>71</v>
      </c>
    </row>
    <row r="110" spans="1:7" x14ac:dyDescent="0.25">
      <c r="A110" s="1" t="s">
        <v>72</v>
      </c>
      <c r="B110" s="3">
        <v>700000</v>
      </c>
      <c r="C110" s="3">
        <v>308000</v>
      </c>
      <c r="D110" s="3">
        <v>280000</v>
      </c>
      <c r="E110" s="1">
        <v>2.5</v>
      </c>
      <c r="F110" s="1">
        <v>1.1000000000000001</v>
      </c>
      <c r="G110" s="3">
        <v>420000</v>
      </c>
    </row>
    <row r="111" spans="1:7" x14ac:dyDescent="0.25">
      <c r="A111" s="8" t="s">
        <v>73</v>
      </c>
    </row>
    <row r="112" spans="1:7" x14ac:dyDescent="0.25">
      <c r="A112" s="1" t="s">
        <v>74</v>
      </c>
      <c r="B112" s="3">
        <v>50000</v>
      </c>
      <c r="D112" s="3">
        <v>50000</v>
      </c>
    </row>
    <row r="113" spans="1:7" x14ac:dyDescent="0.25">
      <c r="A113" s="1" t="s">
        <v>75</v>
      </c>
      <c r="B113" s="3">
        <v>750000</v>
      </c>
      <c r="C113" s="3">
        <v>308000</v>
      </c>
      <c r="D113" s="3">
        <v>330000</v>
      </c>
      <c r="E113" s="1">
        <v>2.27</v>
      </c>
      <c r="F113" s="1">
        <v>0.93</v>
      </c>
      <c r="G113" s="3">
        <v>420000</v>
      </c>
    </row>
    <row r="114" spans="1:7" x14ac:dyDescent="0.25">
      <c r="A114" s="8" t="s">
        <v>76</v>
      </c>
    </row>
    <row r="115" spans="1:7" x14ac:dyDescent="0.25">
      <c r="A115" s="1" t="s">
        <v>74</v>
      </c>
      <c r="B115" s="3">
        <v>110000</v>
      </c>
      <c r="C115" s="3">
        <v>110000</v>
      </c>
    </row>
    <row r="116" spans="1:7" x14ac:dyDescent="0.25">
      <c r="A116" s="1" t="s">
        <v>77</v>
      </c>
      <c r="B116" s="3">
        <v>-55000</v>
      </c>
    </row>
    <row r="117" spans="1:7" x14ac:dyDescent="0.25">
      <c r="A117" s="1" t="s">
        <v>75</v>
      </c>
      <c r="B117" s="3">
        <v>805000</v>
      </c>
      <c r="C117" s="3">
        <v>418000</v>
      </c>
      <c r="D117" s="3">
        <v>330000</v>
      </c>
      <c r="E117" s="1">
        <v>2.44</v>
      </c>
      <c r="F117" s="1">
        <v>1.27</v>
      </c>
      <c r="G117" s="3">
        <v>475000</v>
      </c>
    </row>
    <row r="118" spans="1:7" x14ac:dyDescent="0.25">
      <c r="A118" s="8" t="s">
        <v>79</v>
      </c>
    </row>
    <row r="119" spans="1:7" x14ac:dyDescent="0.25">
      <c r="A119" s="1" t="s">
        <v>74</v>
      </c>
      <c r="B119" s="3">
        <v>20000</v>
      </c>
      <c r="C119" s="3">
        <v>20000</v>
      </c>
    </row>
    <row r="120" spans="1:7" x14ac:dyDescent="0.25">
      <c r="A120" s="1" t="s">
        <v>77</v>
      </c>
      <c r="B120" s="3">
        <v>-20000</v>
      </c>
      <c r="C120" s="3">
        <v>-20000</v>
      </c>
    </row>
    <row r="121" spans="1:7" x14ac:dyDescent="0.25">
      <c r="A121" s="1" t="s">
        <v>75</v>
      </c>
      <c r="B121" s="3">
        <v>805000</v>
      </c>
      <c r="C121" s="3">
        <v>418000</v>
      </c>
      <c r="D121" s="3">
        <v>330000</v>
      </c>
      <c r="E121" s="1">
        <v>2.44</v>
      </c>
      <c r="F121" s="1">
        <v>1.27</v>
      </c>
      <c r="G121" s="3">
        <v>475000</v>
      </c>
    </row>
    <row r="122" spans="1:7" x14ac:dyDescent="0.25">
      <c r="A122" s="8" t="s">
        <v>80</v>
      </c>
    </row>
    <row r="123" spans="1:7" x14ac:dyDescent="0.25">
      <c r="A123" s="1" t="s">
        <v>77</v>
      </c>
    </row>
    <row r="124" spans="1:7" x14ac:dyDescent="0.25">
      <c r="A124" s="1" t="s">
        <v>75</v>
      </c>
      <c r="B124" s="3">
        <v>783000</v>
      </c>
      <c r="C124" s="3">
        <v>396000</v>
      </c>
      <c r="D124" s="3">
        <v>308000</v>
      </c>
      <c r="E124" s="1">
        <v>2.54</v>
      </c>
      <c r="F124" s="1">
        <v>1.29</v>
      </c>
      <c r="G124" s="3">
        <v>475000</v>
      </c>
    </row>
    <row r="125" spans="1:7" x14ac:dyDescent="0.25">
      <c r="A125" s="8" t="s">
        <v>78</v>
      </c>
    </row>
    <row r="126" spans="1:7" x14ac:dyDescent="0.25">
      <c r="A126" s="1" t="s">
        <v>74</v>
      </c>
    </row>
    <row r="127" spans="1:7" x14ac:dyDescent="0.25">
      <c r="A127" s="1" t="s">
        <v>75</v>
      </c>
      <c r="B127" s="3">
        <v>783000</v>
      </c>
      <c r="C127" s="3">
        <v>396000</v>
      </c>
      <c r="D127" s="3">
        <v>308000</v>
      </c>
      <c r="E127" s="1">
        <v>2.54</v>
      </c>
      <c r="F127" s="1">
        <v>1.29</v>
      </c>
      <c r="G127" s="3">
        <v>475000</v>
      </c>
    </row>
    <row r="128" spans="1:7" x14ac:dyDescent="0.25">
      <c r="A128" s="8" t="s">
        <v>81</v>
      </c>
    </row>
    <row r="129" spans="1:7" x14ac:dyDescent="0.25">
      <c r="A129" s="1" t="s">
        <v>74</v>
      </c>
      <c r="D129" s="3">
        <v>50000</v>
      </c>
    </row>
    <row r="130" spans="1:7" x14ac:dyDescent="0.25">
      <c r="A130" s="1" t="s">
        <v>75</v>
      </c>
      <c r="B130" s="3">
        <v>783000</v>
      </c>
      <c r="C130" s="3">
        <v>396000</v>
      </c>
      <c r="D130" s="3">
        <v>358000</v>
      </c>
      <c r="E130" s="1">
        <v>2.19</v>
      </c>
      <c r="F130" s="1">
        <v>1.1100000000000001</v>
      </c>
      <c r="G130" s="3">
        <v>425000</v>
      </c>
    </row>
    <row r="131" spans="1:7" x14ac:dyDescent="0.25">
      <c r="A131" s="8" t="s">
        <v>82</v>
      </c>
    </row>
    <row r="132" spans="1:7" x14ac:dyDescent="0.25">
      <c r="A132" s="1" t="s">
        <v>77</v>
      </c>
      <c r="B132" s="3">
        <v>-50000</v>
      </c>
      <c r="C132" s="3">
        <f>B132</f>
        <v>-50000</v>
      </c>
      <c r="D132" s="3">
        <f>C132</f>
        <v>-50000</v>
      </c>
    </row>
    <row r="133" spans="1:7" x14ac:dyDescent="0.25">
      <c r="A133" s="1" t="s">
        <v>75</v>
      </c>
      <c r="B133" s="3">
        <f>B130+B132</f>
        <v>733000</v>
      </c>
      <c r="C133" s="3">
        <f>C130+C132</f>
        <v>346000</v>
      </c>
      <c r="D133" s="3">
        <f>D130+D132</f>
        <v>308000</v>
      </c>
      <c r="E133" s="1">
        <v>2.38</v>
      </c>
      <c r="F133" s="1">
        <v>1.1200000000000001</v>
      </c>
      <c r="G133" s="3">
        <f>G130</f>
        <v>425000</v>
      </c>
    </row>
    <row r="134" spans="1:7" x14ac:dyDescent="0.25">
      <c r="A134" s="8" t="s">
        <v>83</v>
      </c>
    </row>
    <row r="135" spans="1:7" x14ac:dyDescent="0.25">
      <c r="A135" s="1" t="s">
        <v>74</v>
      </c>
      <c r="B135" s="3">
        <v>100000</v>
      </c>
      <c r="C135" s="3">
        <f>B135</f>
        <v>100000</v>
      </c>
      <c r="D135" s="3">
        <f>C135</f>
        <v>100000</v>
      </c>
    </row>
    <row r="136" spans="1:7" x14ac:dyDescent="0.25">
      <c r="A136" s="1" t="s">
        <v>75</v>
      </c>
      <c r="B136" s="3">
        <f>B133+B135</f>
        <v>833000</v>
      </c>
      <c r="C136" s="3">
        <f>C133+C135</f>
        <v>446000</v>
      </c>
      <c r="D136" s="3">
        <f>D133+D135</f>
        <v>408000</v>
      </c>
      <c r="E136" s="1">
        <v>2.04</v>
      </c>
      <c r="F136" s="1">
        <v>1.0900000000000001</v>
      </c>
      <c r="G136" s="3">
        <f>G133</f>
        <v>425000</v>
      </c>
    </row>
    <row r="137" spans="1:7" x14ac:dyDescent="0.25">
      <c r="A137" s="8" t="s">
        <v>84</v>
      </c>
    </row>
    <row r="138" spans="1:7" x14ac:dyDescent="0.25">
      <c r="A138" s="1" t="s">
        <v>74</v>
      </c>
      <c r="B138" s="3">
        <v>80000</v>
      </c>
      <c r="C138" s="3">
        <f>B138</f>
        <v>80000</v>
      </c>
    </row>
    <row r="139" spans="1:7" x14ac:dyDescent="0.25">
      <c r="A139" s="1" t="s">
        <v>75</v>
      </c>
      <c r="B139" s="3">
        <f>B136+B138</f>
        <v>913000</v>
      </c>
      <c r="C139" s="3">
        <f>C136+C138</f>
        <v>526000</v>
      </c>
      <c r="D139" s="3">
        <f>D136</f>
        <v>408000</v>
      </c>
      <c r="E139" s="1">
        <f>2.24</f>
        <v>2.2400000000000002</v>
      </c>
      <c r="F139" s="1">
        <f>1.29</f>
        <v>1.29</v>
      </c>
      <c r="G139" s="3">
        <v>505000</v>
      </c>
    </row>
    <row r="140" spans="1:7" x14ac:dyDescent="0.25">
      <c r="A140" s="8" t="s">
        <v>85</v>
      </c>
    </row>
    <row r="141" spans="1:7" x14ac:dyDescent="0.25">
      <c r="A141" s="1" t="s">
        <v>77</v>
      </c>
      <c r="B141" s="3">
        <v>-180000</v>
      </c>
      <c r="C141" s="3">
        <f>B141</f>
        <v>-180000</v>
      </c>
    </row>
    <row r="142" spans="1:7" x14ac:dyDescent="0.25">
      <c r="A142" s="2" t="s">
        <v>75</v>
      </c>
      <c r="B142" s="3">
        <f>B139+B141</f>
        <v>733000</v>
      </c>
      <c r="C142" s="3">
        <f>C139+C141</f>
        <v>346000</v>
      </c>
      <c r="D142" s="3">
        <f>D139</f>
        <v>408000</v>
      </c>
      <c r="E142" s="1">
        <f>1.8</f>
        <v>1.8</v>
      </c>
      <c r="F142" s="1">
        <f>0.85</f>
        <v>0.85</v>
      </c>
      <c r="G142" s="3">
        <v>325000</v>
      </c>
    </row>
    <row r="145" spans="1:3" ht="16.5" thickBot="1" x14ac:dyDescent="0.3">
      <c r="A145" s="2" t="s">
        <v>86</v>
      </c>
      <c r="B145" s="20" t="s">
        <v>89</v>
      </c>
    </row>
    <row r="146" spans="1:3" x14ac:dyDescent="0.25">
      <c r="B146" s="18" t="s">
        <v>87</v>
      </c>
    </row>
    <row r="147" spans="1:3" ht="189.75" thickBot="1" x14ac:dyDescent="0.3">
      <c r="B147" s="19" t="s">
        <v>88</v>
      </c>
    </row>
    <row r="148" spans="1:3" x14ac:dyDescent="0.25">
      <c r="B148" s="2" t="s">
        <v>90</v>
      </c>
    </row>
    <row r="149" spans="1:3" ht="204.75" x14ac:dyDescent="0.25">
      <c r="B149" s="17" t="s">
        <v>91</v>
      </c>
    </row>
    <row r="150" spans="1:3" x14ac:dyDescent="0.25">
      <c r="B150" s="2" t="s">
        <v>92</v>
      </c>
    </row>
    <row r="151" spans="1:3" x14ac:dyDescent="0.25">
      <c r="B151" s="17" t="s">
        <v>93</v>
      </c>
    </row>
    <row r="152" spans="1:3" ht="157.5" x14ac:dyDescent="0.25">
      <c r="B152" s="17" t="s">
        <v>94</v>
      </c>
    </row>
    <row r="153" spans="1:3" ht="236.25" x14ac:dyDescent="0.25">
      <c r="B153" s="17" t="s">
        <v>95</v>
      </c>
    </row>
    <row r="154" spans="1:3" ht="299.25" x14ac:dyDescent="0.25">
      <c r="B154" s="17" t="s">
        <v>96</v>
      </c>
    </row>
    <row r="155" spans="1:3" ht="252" x14ac:dyDescent="0.25">
      <c r="B155" s="17" t="s">
        <v>97</v>
      </c>
    </row>
    <row r="156" spans="1:3" ht="126" x14ac:dyDescent="0.25">
      <c r="A156" s="2" t="s">
        <v>98</v>
      </c>
      <c r="B156" s="5" t="s">
        <v>99</v>
      </c>
    </row>
    <row r="157" spans="1:3" ht="78.75" x14ac:dyDescent="0.25">
      <c r="B157" s="21" t="s">
        <v>100</v>
      </c>
    </row>
    <row r="159" spans="1:3" x14ac:dyDescent="0.25">
      <c r="A159" s="2" t="s">
        <v>147</v>
      </c>
      <c r="C159" s="10" t="s">
        <v>101</v>
      </c>
    </row>
    <row r="160" spans="1:3" x14ac:dyDescent="0.25">
      <c r="C160" s="10" t="s">
        <v>102</v>
      </c>
    </row>
    <row r="161" spans="2:6" x14ac:dyDescent="0.25">
      <c r="D161" s="1" t="s">
        <v>104</v>
      </c>
    </row>
    <row r="162" spans="2:6" x14ac:dyDescent="0.25">
      <c r="C162" s="22">
        <v>42004</v>
      </c>
      <c r="D162" s="1" t="s">
        <v>105</v>
      </c>
      <c r="E162" s="1" t="s">
        <v>106</v>
      </c>
      <c r="F162" s="23">
        <v>42369</v>
      </c>
    </row>
    <row r="163" spans="2:6" x14ac:dyDescent="0.25">
      <c r="B163" s="1" t="s">
        <v>103</v>
      </c>
    </row>
    <row r="164" spans="2:6" x14ac:dyDescent="0.25">
      <c r="B164" s="1" t="s">
        <v>107</v>
      </c>
      <c r="C164" s="3">
        <v>49800</v>
      </c>
      <c r="F164" s="3">
        <v>73500</v>
      </c>
    </row>
    <row r="165" spans="2:6" x14ac:dyDescent="0.25">
      <c r="B165" s="1" t="s">
        <v>108</v>
      </c>
      <c r="C165" s="3">
        <v>65810</v>
      </c>
      <c r="D165" s="3">
        <v>23815</v>
      </c>
      <c r="F165" s="3">
        <v>50625</v>
      </c>
    </row>
    <row r="166" spans="2:6" x14ac:dyDescent="0.25">
      <c r="B166" s="1" t="s">
        <v>109</v>
      </c>
      <c r="C166" s="3">
        <v>275656</v>
      </c>
      <c r="D166" s="3">
        <v>32356</v>
      </c>
      <c r="F166" s="3">
        <v>251800</v>
      </c>
    </row>
    <row r="167" spans="2:6" x14ac:dyDescent="0.25">
      <c r="B167" s="1" t="s">
        <v>110</v>
      </c>
      <c r="C167" s="3">
        <v>1250</v>
      </c>
      <c r="E167" s="1">
        <v>855</v>
      </c>
      <c r="F167" s="3">
        <v>1875</v>
      </c>
    </row>
    <row r="168" spans="2:6" x14ac:dyDescent="0.25">
      <c r="B168" s="1" t="s">
        <v>111</v>
      </c>
      <c r="C168" s="3">
        <v>157500</v>
      </c>
      <c r="D168" s="3">
        <v>113375</v>
      </c>
      <c r="E168" s="3">
        <v>97875</v>
      </c>
      <c r="F168" s="3">
        <v>108000</v>
      </c>
    </row>
    <row r="170" spans="2:6" x14ac:dyDescent="0.25">
      <c r="B170" s="1" t="s">
        <v>112</v>
      </c>
    </row>
    <row r="171" spans="2:6" x14ac:dyDescent="0.25">
      <c r="B171" s="1" t="s">
        <v>113</v>
      </c>
      <c r="C171" s="3">
        <v>-36625</v>
      </c>
      <c r="D171" s="3">
        <v>47125</v>
      </c>
      <c r="E171" s="3">
        <v>37750</v>
      </c>
      <c r="F171" s="3">
        <v>-46000</v>
      </c>
    </row>
    <row r="172" spans="2:6" x14ac:dyDescent="0.25">
      <c r="B172" s="1" t="s">
        <v>114</v>
      </c>
      <c r="C172" s="3">
        <v>53141</v>
      </c>
      <c r="D172" s="3">
        <v>70034</v>
      </c>
      <c r="F172" s="3">
        <v>114675</v>
      </c>
    </row>
    <row r="173" spans="2:6" x14ac:dyDescent="0.25">
      <c r="B173" s="1" t="s">
        <v>115</v>
      </c>
      <c r="C173" s="3">
        <v>10000</v>
      </c>
      <c r="E173" s="3">
        <v>5700</v>
      </c>
      <c r="F173" s="3">
        <v>6000</v>
      </c>
    </row>
    <row r="174" spans="2:6" x14ac:dyDescent="0.25">
      <c r="B174" s="1" t="s">
        <v>116</v>
      </c>
      <c r="C174" s="3">
        <v>65000</v>
      </c>
      <c r="D174" s="3">
        <v>58625</v>
      </c>
      <c r="E174" s="3">
        <v>49375</v>
      </c>
      <c r="F174" s="3">
        <v>48750</v>
      </c>
    </row>
    <row r="175" spans="2:6" x14ac:dyDescent="0.25">
      <c r="B175" s="1" t="s">
        <v>117</v>
      </c>
      <c r="C175" s="3">
        <v>162750</v>
      </c>
      <c r="E175" s="3">
        <v>29500</v>
      </c>
      <c r="F175" s="3">
        <v>169425</v>
      </c>
    </row>
    <row r="176" spans="2:6" x14ac:dyDescent="0.25">
      <c r="B176" s="1" t="s">
        <v>118</v>
      </c>
      <c r="C176" s="3">
        <v>37500</v>
      </c>
      <c r="E176" s="3">
        <f>D177+1000</f>
        <v>54500</v>
      </c>
      <c r="F176" s="1">
        <v>0</v>
      </c>
    </row>
    <row r="177" spans="2:6" x14ac:dyDescent="0.25">
      <c r="B177" s="1" t="s">
        <v>119</v>
      </c>
      <c r="C177" s="3">
        <v>185000</v>
      </c>
      <c r="D177" s="3">
        <v>53500</v>
      </c>
      <c r="E177" s="3">
        <v>108175</v>
      </c>
      <c r="F177" s="3">
        <v>120125</v>
      </c>
    </row>
    <row r="178" spans="2:6" x14ac:dyDescent="0.25">
      <c r="C178" s="11">
        <v>554150</v>
      </c>
    </row>
    <row r="179" spans="2:6" x14ac:dyDescent="0.25">
      <c r="B179" s="1" t="s">
        <v>120</v>
      </c>
    </row>
    <row r="180" spans="2:6" x14ac:dyDescent="0.25">
      <c r="B180" s="1" t="s">
        <v>121</v>
      </c>
    </row>
    <row r="181" spans="2:6" x14ac:dyDescent="0.25">
      <c r="B181" s="1" t="s">
        <v>122</v>
      </c>
      <c r="D181" s="3">
        <v>114975</v>
      </c>
    </row>
    <row r="182" spans="2:6" x14ac:dyDescent="0.25">
      <c r="B182" s="1" t="s">
        <v>123</v>
      </c>
      <c r="D182" s="3">
        <v>-5125</v>
      </c>
    </row>
    <row r="183" spans="2:6" x14ac:dyDescent="0.25">
      <c r="B183" s="1" t="s">
        <v>124</v>
      </c>
      <c r="D183" s="3">
        <v>20750</v>
      </c>
    </row>
    <row r="184" spans="2:6" x14ac:dyDescent="0.25">
      <c r="B184" s="1" t="s">
        <v>125</v>
      </c>
      <c r="E184" s="3">
        <v>23815</v>
      </c>
    </row>
    <row r="185" spans="2:6" x14ac:dyDescent="0.25">
      <c r="B185" s="1" t="s">
        <v>5</v>
      </c>
      <c r="E185" s="3">
        <v>32356</v>
      </c>
    </row>
    <row r="186" spans="2:6" x14ac:dyDescent="0.25">
      <c r="B186" s="1" t="s">
        <v>126</v>
      </c>
      <c r="D186" s="1">
        <v>855</v>
      </c>
    </row>
    <row r="187" spans="2:6" x14ac:dyDescent="0.25">
      <c r="B187" s="1" t="s">
        <v>127</v>
      </c>
      <c r="E187" s="3">
        <v>70034</v>
      </c>
    </row>
    <row r="188" spans="2:6" x14ac:dyDescent="0.25">
      <c r="B188" s="1" t="s">
        <v>128</v>
      </c>
    </row>
    <row r="189" spans="2:6" x14ac:dyDescent="0.25">
      <c r="B189" s="1" t="s">
        <v>129</v>
      </c>
      <c r="D189" s="3">
        <v>855</v>
      </c>
    </row>
    <row r="190" spans="2:6" x14ac:dyDescent="0.25">
      <c r="B190" s="1" t="s">
        <v>130</v>
      </c>
      <c r="E190" s="3">
        <v>70034</v>
      </c>
    </row>
    <row r="192" spans="2:6" x14ac:dyDescent="0.25">
      <c r="B192" s="1" t="s">
        <v>131</v>
      </c>
      <c r="D192" s="3">
        <v>18625</v>
      </c>
    </row>
    <row r="193" spans="1:5" x14ac:dyDescent="0.25">
      <c r="B193" s="1" t="s">
        <v>132</v>
      </c>
      <c r="E193" s="3">
        <v>64000</v>
      </c>
    </row>
    <row r="194" spans="1:5" x14ac:dyDescent="0.25">
      <c r="B194" s="1" t="s">
        <v>133</v>
      </c>
      <c r="D194" s="3"/>
    </row>
    <row r="195" spans="1:5" x14ac:dyDescent="0.25">
      <c r="E195" s="3">
        <v>53500</v>
      </c>
    </row>
    <row r="196" spans="1:5" x14ac:dyDescent="0.25">
      <c r="B196" s="1" t="s">
        <v>131</v>
      </c>
      <c r="D196" s="3">
        <v>5700</v>
      </c>
    </row>
    <row r="197" spans="1:5" x14ac:dyDescent="0.25">
      <c r="B197" s="1" t="s">
        <v>134</v>
      </c>
      <c r="E197" s="3">
        <v>58625</v>
      </c>
    </row>
    <row r="198" spans="1:5" x14ac:dyDescent="0.25">
      <c r="B198" s="1" t="s">
        <v>135</v>
      </c>
      <c r="D198" s="3">
        <v>84000</v>
      </c>
      <c r="E198" s="3"/>
    </row>
    <row r="199" spans="1:5" x14ac:dyDescent="0.25">
      <c r="B199" s="1" t="s">
        <v>136</v>
      </c>
      <c r="E199" s="3">
        <v>53500</v>
      </c>
    </row>
    <row r="200" spans="1:5" x14ac:dyDescent="0.25">
      <c r="B200" s="1" t="s">
        <v>137</v>
      </c>
    </row>
    <row r="202" spans="1:5" x14ac:dyDescent="0.25">
      <c r="B202" s="1" t="s">
        <v>138</v>
      </c>
      <c r="D202" s="3">
        <v>49375</v>
      </c>
      <c r="E202" s="3">
        <f>D202</f>
        <v>49375</v>
      </c>
    </row>
    <row r="203" spans="1:5" x14ac:dyDescent="0.25">
      <c r="B203" s="1" t="s">
        <v>139</v>
      </c>
      <c r="D203" s="11">
        <v>735435</v>
      </c>
      <c r="E203" s="11">
        <f>D203</f>
        <v>735435</v>
      </c>
    </row>
    <row r="205" spans="1:5" x14ac:dyDescent="0.25">
      <c r="A205" s="2" t="s">
        <v>140</v>
      </c>
      <c r="B205" s="1" t="s">
        <v>141</v>
      </c>
    </row>
    <row r="206" spans="1:5" x14ac:dyDescent="0.25">
      <c r="B206" s="1" t="s">
        <v>142</v>
      </c>
    </row>
    <row r="207" spans="1:5" x14ac:dyDescent="0.25">
      <c r="B207" s="1" t="s">
        <v>143</v>
      </c>
    </row>
    <row r="209" spans="2:2" x14ac:dyDescent="0.25">
      <c r="B209" s="1" t="s">
        <v>144</v>
      </c>
    </row>
    <row r="210" spans="2:2" x14ac:dyDescent="0.25">
      <c r="B210" s="1" t="s">
        <v>145</v>
      </c>
    </row>
    <row r="211" spans="2:2" x14ac:dyDescent="0.25">
      <c r="B211" s="1"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Mulwa</dc:creator>
  <cp:lastModifiedBy>James Mulwa</cp:lastModifiedBy>
  <dcterms:created xsi:type="dcterms:W3CDTF">2018-09-16T05:02:46Z</dcterms:created>
  <dcterms:modified xsi:type="dcterms:W3CDTF">2018-09-16T19:05:24Z</dcterms:modified>
</cp:coreProperties>
</file>